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Winst en verliesrekening" sheetId="1" r:id="rId1"/>
    <sheet name="Ad 1 Omzet berekenen" sheetId="2" r:id="rId2"/>
    <sheet name="Ad 2 Salariskosten" sheetId="3" r:id="rId3"/>
    <sheet name="Ad 3 Overige behandelkosten" sheetId="4" r:id="rId4"/>
    <sheet name="Ad 4 Huurkosten " sheetId="5" r:id="rId5"/>
    <sheet name="Ad 5 Gas, water, licht" sheetId="6" r:id="rId6"/>
    <sheet name="Ad 6 Administratiekosten" sheetId="7" r:id="rId7"/>
    <sheet name="Ad 7 Juridische kosten" sheetId="8" r:id="rId8"/>
    <sheet name="Ad 8 Kantoorkosten" sheetId="9" r:id="rId9"/>
    <sheet name="Ad 9 Marketingkosten" sheetId="10" r:id="rId10"/>
    <sheet name="Ad 10 Rente en aflossing" sheetId="11" r:id="rId11"/>
    <sheet name="Ad 11 Afschrijvingskosten" sheetId="12" r:id="rId1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<sst xmlns="http://schemas.openxmlformats.org/spreadsheetml/2006/main" count="173" uniqueCount="71">
  <si>
    <t>Ad 1</t>
  </si>
  <si>
    <t>Ad 2</t>
  </si>
  <si>
    <t>Ad 3</t>
  </si>
  <si>
    <t>Ad 4</t>
  </si>
  <si>
    <t>Ad 5</t>
  </si>
  <si>
    <t>Ad 6</t>
  </si>
  <si>
    <t>Totaal</t>
  </si>
  <si>
    <t>Jaar</t>
  </si>
  <si>
    <t>Aantal</t>
  </si>
  <si>
    <t>1 Omzet uit fysiotherapie behandelingen</t>
  </si>
  <si>
    <t>Afschrijvingen</t>
  </si>
  <si>
    <t>Totale omzet</t>
  </si>
  <si>
    <t>Kosten</t>
  </si>
  <si>
    <t>Geef hier uitleg van de berekening. Hoe kom je tot de totalen?</t>
  </si>
  <si>
    <t>Aantal behandelingen</t>
  </si>
  <si>
    <t>Salariskosten</t>
  </si>
  <si>
    <t>Marketing kosten</t>
  </si>
  <si>
    <t>Totale kosten</t>
  </si>
  <si>
    <t>Naar balans (reserve kapitaal)</t>
  </si>
  <si>
    <t>* Er is geen rekening met BTW gehouden. Er is ook geen rekening met belastingen gehouden.</t>
  </si>
  <si>
    <t>Omzet uit fysiotherapie</t>
  </si>
  <si>
    <t>Omzet</t>
  </si>
  <si>
    <t>Bereken hier het aantal behandelingen voor de jaren. Houdt rekening met een verhoging van de bezettingsgraad</t>
  </si>
  <si>
    <t>2. Salariskosten</t>
  </si>
  <si>
    <t>Overige behandelkosten</t>
  </si>
  <si>
    <t>3. Overige behandelkosten</t>
  </si>
  <si>
    <t>Bereken de totale behandelkosten voor uw praktijk.</t>
  </si>
  <si>
    <t>Gebruik de lichtgrijze velden om de totalen in te zetten.</t>
  </si>
  <si>
    <t>Huurkosten</t>
  </si>
  <si>
    <t>4. Huurkosten</t>
  </si>
  <si>
    <t>5. Gas, Water en licht</t>
  </si>
  <si>
    <t>6. Administratiekosten</t>
  </si>
  <si>
    <t>Gas, water, licht</t>
  </si>
  <si>
    <t>Administratiekosten</t>
  </si>
  <si>
    <t>Juridische kosten</t>
  </si>
  <si>
    <t>Ad 7</t>
  </si>
  <si>
    <t>7. Juridische kosten</t>
  </si>
  <si>
    <t>Kantoorkosten</t>
  </si>
  <si>
    <t>Ad 8</t>
  </si>
  <si>
    <t>8. Kantoorkosten</t>
  </si>
  <si>
    <t>Ad 9</t>
  </si>
  <si>
    <t>9. Marketingkosten</t>
  </si>
  <si>
    <t>Ad 10</t>
  </si>
  <si>
    <t>Winst / (verlies)</t>
  </si>
  <si>
    <t>Bereken de totale salariskosten voor het personeel.</t>
  </si>
  <si>
    <t>Prijs per behandeling</t>
  </si>
  <si>
    <t>Huur per ruimte</t>
  </si>
  <si>
    <t>Aantal ruimtes</t>
  </si>
  <si>
    <t>Gas/Water/Licht</t>
  </si>
  <si>
    <t>Per jaar</t>
  </si>
  <si>
    <t>Prijs per ruimte per maand</t>
  </si>
  <si>
    <t>Kosten per ruimte per maand per ruimte</t>
  </si>
  <si>
    <t>Aantal ruimten</t>
  </si>
  <si>
    <t>Jaar 2021</t>
  </si>
  <si>
    <t>Jaar 2022</t>
  </si>
  <si>
    <t>Jaar 2023</t>
  </si>
  <si>
    <t>Aflossing en Rente</t>
  </si>
  <si>
    <t>Aflossing en rente</t>
  </si>
  <si>
    <t>Ad 11</t>
  </si>
  <si>
    <t>Jaar 2024</t>
  </si>
  <si>
    <t>Jaar 2025</t>
  </si>
  <si>
    <t>10. Rente en aflossing</t>
  </si>
  <si>
    <t>11. Afschrijvingskosten</t>
  </si>
  <si>
    <t>1 FTE</t>
  </si>
  <si>
    <t>Rente</t>
  </si>
  <si>
    <t>Aflossing</t>
  </si>
  <si>
    <t>Per kamer</t>
  </si>
  <si>
    <t>5 kamers</t>
  </si>
  <si>
    <t>Afschrijving in 5 jaar</t>
  </si>
  <si>
    <t>Extra kamer</t>
  </si>
  <si>
    <t>Verlies en winstrekening 2021tot en met 2025 (in EUR)</t>
  </si>
</sst>
</file>

<file path=xl/styles.xml><?xml version="1.0" encoding="utf-8"?>
<styleSheet xmlns="http://schemas.openxmlformats.org/spreadsheetml/2006/main">
  <numFmts count="4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_-* #,##0_-;\-* #,##0_-;_-* &quot;-&quot;??_-;_-@_-"/>
    <numFmt numFmtId="191" formatCode="_(* #,##0.00_);_(* \(#,##0.00\);_(* &quot;-&quot;_);_(@_)"/>
    <numFmt numFmtId="192" formatCode="_-* #,##0_-;_-* #,##0\-;_-* &quot;-&quot;??_-;_-@_-"/>
    <numFmt numFmtId="193" formatCode="_-[$€-2]\ * #,##0.00_-;_-[$€-2]\ * #,##0.00\-;_-[$€-2]\ * &quot;-&quot;??_-;_-@_-"/>
    <numFmt numFmtId="194" formatCode="_-[$€-2]\ * #,##0_-;_-[$€-2]\ * #,##0\-;_-[$€-2]\ * &quot;-&quot;??_-;_-@_-"/>
    <numFmt numFmtId="195" formatCode="0.0"/>
    <numFmt numFmtId="196" formatCode="_([$€-2]\ * #,##0.00_);_([$€-2]\ * \(#,##0.00\);_([$€-2]\ * &quot;-&quot;??_);_(@_)"/>
    <numFmt numFmtId="197" formatCode="_([$€-2]\ * #,##0.0_);_([$€-2]\ * \(#,##0.0\);_([$€-2]\ * &quot;-&quot;?_);_(@_)"/>
    <numFmt numFmtId="198" formatCode="_(* #,##0_);_(* \(#,##0\);_(* &quot;-&quot;??_);_(@_)"/>
    <numFmt numFmtId="199" formatCode="0.0%"/>
    <numFmt numFmtId="200" formatCode="_ * #,##0_ ;_ * \-#,##0_ ;_ * &quot;-&quot;??_ ;_ @_ "/>
    <numFmt numFmtId="201" formatCode="_ [$€-413]\ * #,##0.00_ ;_ [$€-413]\ * \-#,##0.00_ ;_ [$€-413]\ * &quot;-&quot;??_ ;_ @_ "/>
    <numFmt numFmtId="202" formatCode="_-* #,##0.0_-;_-* #,##0.0\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i/>
      <sz val="10"/>
      <name val="Century Gothic"/>
      <family val="2"/>
    </font>
    <font>
      <sz val="8"/>
      <name val="Calibri"/>
      <family val="2"/>
    </font>
    <font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90" fontId="3" fillId="0" borderId="0" xfId="46" applyNumberFormat="1" applyFont="1" applyAlignment="1">
      <alignment/>
    </xf>
    <xf numFmtId="194" fontId="3" fillId="0" borderId="0" xfId="46" applyNumberFormat="1" applyFont="1" applyAlignment="1">
      <alignment/>
    </xf>
    <xf numFmtId="0" fontId="3" fillId="0" borderId="0" xfId="0" applyFont="1" applyAlignment="1">
      <alignment horizontal="left" indent="1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0" fontId="5" fillId="0" borderId="0" xfId="46" applyNumberFormat="1" applyFont="1" applyAlignment="1">
      <alignment/>
    </xf>
    <xf numFmtId="194" fontId="5" fillId="0" borderId="0" xfId="46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191" fontId="3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90" fontId="3" fillId="0" borderId="0" xfId="0" applyNumberFormat="1" applyFont="1" applyAlignment="1">
      <alignment/>
    </xf>
    <xf numFmtId="197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90" fontId="3" fillId="0" borderId="11" xfId="46" applyNumberFormat="1" applyFont="1" applyBorder="1" applyAlignment="1">
      <alignment/>
    </xf>
    <xf numFmtId="0" fontId="52" fillId="0" borderId="11" xfId="0" applyFont="1" applyBorder="1" applyAlignment="1">
      <alignment/>
    </xf>
    <xf numFmtId="192" fontId="52" fillId="0" borderId="0" xfId="46" applyNumberFormat="1" applyFont="1" applyAlignment="1">
      <alignment/>
    </xf>
    <xf numFmtId="190" fontId="6" fillId="0" borderId="0" xfId="46" applyNumberFormat="1" applyFont="1" applyAlignment="1">
      <alignment/>
    </xf>
    <xf numFmtId="190" fontId="4" fillId="0" borderId="12" xfId="46" applyNumberFormat="1" applyFont="1" applyBorder="1" applyAlignment="1">
      <alignment/>
    </xf>
    <xf numFmtId="190" fontId="5" fillId="0" borderId="13" xfId="46" applyNumberFormat="1" applyFont="1" applyBorder="1" applyAlignment="1">
      <alignment/>
    </xf>
    <xf numFmtId="0" fontId="4" fillId="0" borderId="12" xfId="46" applyNumberFormat="1" applyFont="1" applyBorder="1" applyAlignment="1">
      <alignment horizontal="center"/>
    </xf>
    <xf numFmtId="0" fontId="54" fillId="0" borderId="0" xfId="46" applyNumberFormat="1" applyFont="1" applyAlignment="1">
      <alignment horizontal="center"/>
    </xf>
    <xf numFmtId="190" fontId="5" fillId="0" borderId="14" xfId="46" applyNumberFormat="1" applyFont="1" applyBorder="1" applyAlignment="1">
      <alignment/>
    </xf>
    <xf numFmtId="190" fontId="55" fillId="0" borderId="0" xfId="46" applyNumberFormat="1" applyFont="1" applyAlignment="1">
      <alignment/>
    </xf>
    <xf numFmtId="41" fontId="5" fillId="0" borderId="0" xfId="46" applyNumberFormat="1" applyFont="1" applyAlignment="1">
      <alignment horizontal="center"/>
    </xf>
    <xf numFmtId="193" fontId="5" fillId="0" borderId="0" xfId="46" applyNumberFormat="1" applyFont="1" applyAlignment="1">
      <alignment horizontal="center"/>
    </xf>
    <xf numFmtId="190" fontId="4" fillId="0" borderId="0" xfId="46" applyNumberFormat="1" applyFont="1" applyAlignment="1">
      <alignment/>
    </xf>
    <xf numFmtId="193" fontId="55" fillId="0" borderId="0" xfId="46" applyNumberFormat="1" applyFont="1" applyAlignment="1">
      <alignment horizontal="center"/>
    </xf>
    <xf numFmtId="190" fontId="4" fillId="0" borderId="12" xfId="46" applyNumberFormat="1" applyFont="1" applyBorder="1" applyAlignment="1">
      <alignment horizontal="left"/>
    </xf>
    <xf numFmtId="190" fontId="5" fillId="0" borderId="12" xfId="46" applyNumberFormat="1" applyFont="1" applyBorder="1" applyAlignment="1">
      <alignment/>
    </xf>
    <xf numFmtId="41" fontId="4" fillId="0" borderId="12" xfId="46" applyNumberFormat="1" applyFont="1" applyBorder="1" applyAlignment="1">
      <alignment horizontal="center"/>
    </xf>
    <xf numFmtId="193" fontId="54" fillId="0" borderId="0" xfId="46" applyNumberFormat="1" applyFont="1" applyAlignment="1">
      <alignment horizontal="center"/>
    </xf>
    <xf numFmtId="190" fontId="5" fillId="0" borderId="15" xfId="46" applyNumberFormat="1" applyFont="1" applyBorder="1" applyAlignment="1">
      <alignment/>
    </xf>
    <xf numFmtId="190" fontId="4" fillId="0" borderId="11" xfId="46" applyNumberFormat="1" applyFont="1" applyBorder="1" applyAlignment="1">
      <alignment/>
    </xf>
    <xf numFmtId="190" fontId="5" fillId="0" borderId="11" xfId="46" applyNumberFormat="1" applyFont="1" applyBorder="1" applyAlignment="1">
      <alignment/>
    </xf>
    <xf numFmtId="41" fontId="5" fillId="0" borderId="11" xfId="46" applyNumberFormat="1" applyFont="1" applyBorder="1" applyAlignment="1">
      <alignment horizontal="center"/>
    </xf>
    <xf numFmtId="190" fontId="5" fillId="0" borderId="16" xfId="46" applyNumberFormat="1" applyFont="1" applyBorder="1" applyAlignment="1">
      <alignment/>
    </xf>
    <xf numFmtId="193" fontId="55" fillId="0" borderId="0" xfId="46" applyNumberFormat="1" applyFont="1" applyAlignment="1">
      <alignment horizontal="center"/>
    </xf>
    <xf numFmtId="190" fontId="5" fillId="0" borderId="0" xfId="46" applyNumberFormat="1" applyFont="1" applyAlignment="1">
      <alignment horizontal="left" indent="1"/>
    </xf>
    <xf numFmtId="193" fontId="54" fillId="0" borderId="0" xfId="46" applyNumberFormat="1" applyFont="1" applyAlignment="1">
      <alignment horizontal="center"/>
    </xf>
    <xf numFmtId="190" fontId="4" fillId="0" borderId="0" xfId="46" applyNumberFormat="1" applyFont="1" applyAlignment="1">
      <alignment horizontal="left"/>
    </xf>
    <xf numFmtId="41" fontId="4" fillId="0" borderId="0" xfId="46" applyNumberFormat="1" applyFont="1" applyAlignment="1">
      <alignment horizontal="center"/>
    </xf>
    <xf numFmtId="190" fontId="5" fillId="0" borderId="0" xfId="46" applyNumberFormat="1" applyFont="1" applyAlignment="1">
      <alignment horizontal="left"/>
    </xf>
    <xf numFmtId="190" fontId="5" fillId="0" borderId="17" xfId="46" applyNumberFormat="1" applyFont="1" applyBorder="1" applyAlignment="1">
      <alignment horizontal="left"/>
    </xf>
    <xf numFmtId="190" fontId="5" fillId="0" borderId="17" xfId="46" applyNumberFormat="1" applyFont="1" applyBorder="1" applyAlignment="1">
      <alignment/>
    </xf>
    <xf numFmtId="41" fontId="4" fillId="0" borderId="17" xfId="46" applyNumberFormat="1" applyFont="1" applyBorder="1" applyAlignment="1">
      <alignment horizontal="center"/>
    </xf>
    <xf numFmtId="190" fontId="4" fillId="0" borderId="17" xfId="46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179" fontId="5" fillId="0" borderId="18" xfId="0" applyNumberFormat="1" applyFont="1" applyBorder="1" applyAlignment="1">
      <alignment/>
    </xf>
    <xf numFmtId="190" fontId="2" fillId="33" borderId="19" xfId="46" applyNumberFormat="1" applyFont="1" applyFill="1" applyBorder="1" applyAlignment="1">
      <alignment/>
    </xf>
    <xf numFmtId="190" fontId="3" fillId="0" borderId="19" xfId="46" applyNumberFormat="1" applyFont="1" applyBorder="1" applyAlignment="1">
      <alignment/>
    </xf>
    <xf numFmtId="0" fontId="52" fillId="0" borderId="19" xfId="0" applyFont="1" applyBorder="1" applyAlignment="1">
      <alignment/>
    </xf>
    <xf numFmtId="188" fontId="2" fillId="33" borderId="19" xfId="60" applyFont="1" applyFill="1" applyBorder="1" applyAlignment="1">
      <alignment/>
    </xf>
    <xf numFmtId="1" fontId="3" fillId="0" borderId="19" xfId="0" applyNumberFormat="1" applyFont="1" applyBorder="1" applyAlignment="1">
      <alignment horizontal="left"/>
    </xf>
    <xf numFmtId="188" fontId="52" fillId="0" borderId="19" xfId="60" applyFont="1" applyBorder="1" applyAlignment="1">
      <alignment/>
    </xf>
    <xf numFmtId="0" fontId="2" fillId="0" borderId="19" xfId="0" applyFont="1" applyBorder="1" applyAlignment="1">
      <alignment/>
    </xf>
    <xf numFmtId="190" fontId="3" fillId="34" borderId="19" xfId="46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8" fontId="3" fillId="34" borderId="19" xfId="60" applyFont="1" applyFill="1" applyBorder="1" applyAlignment="1">
      <alignment/>
    </xf>
    <xf numFmtId="190" fontId="52" fillId="0" borderId="0" xfId="0" applyNumberFormat="1" applyFont="1" applyAlignment="1">
      <alignment/>
    </xf>
    <xf numFmtId="188" fontId="52" fillId="0" borderId="0" xfId="60" applyFont="1" applyAlignment="1">
      <alignment/>
    </xf>
    <xf numFmtId="190" fontId="3" fillId="34" borderId="19" xfId="48" applyNumberFormat="1" applyFont="1" applyFill="1" applyBorder="1" applyAlignment="1">
      <alignment/>
    </xf>
    <xf numFmtId="194" fontId="3" fillId="34" borderId="19" xfId="48" applyNumberFormat="1" applyFont="1" applyFill="1" applyBorder="1" applyAlignment="1">
      <alignment/>
    </xf>
    <xf numFmtId="0" fontId="52" fillId="0" borderId="19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88" fontId="5" fillId="34" borderId="19" xfId="60" applyFont="1" applyFill="1" applyBorder="1" applyAlignment="1">
      <alignment/>
    </xf>
    <xf numFmtId="0" fontId="3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88" fontId="57" fillId="34" borderId="19" xfId="60" applyFont="1" applyFill="1" applyBorder="1" applyAlignment="1">
      <alignment/>
    </xf>
    <xf numFmtId="0" fontId="3" fillId="0" borderId="19" xfId="0" applyFont="1" applyBorder="1" applyAlignment="1">
      <alignment/>
    </xf>
    <xf numFmtId="188" fontId="2" fillId="34" borderId="19" xfId="60" applyFont="1" applyFill="1" applyBorder="1" applyAlignment="1">
      <alignment/>
    </xf>
    <xf numFmtId="0" fontId="52" fillId="0" borderId="0" xfId="0" applyFont="1" applyFill="1" applyAlignment="1">
      <alignment/>
    </xf>
    <xf numFmtId="190" fontId="2" fillId="0" borderId="0" xfId="46" applyNumberFormat="1" applyFont="1" applyFill="1" applyAlignment="1">
      <alignment/>
    </xf>
    <xf numFmtId="0" fontId="9" fillId="0" borderId="0" xfId="0" applyFont="1" applyAlignment="1">
      <alignment/>
    </xf>
    <xf numFmtId="188" fontId="57" fillId="0" borderId="0" xfId="60" applyFont="1" applyAlignment="1">
      <alignment/>
    </xf>
    <xf numFmtId="44" fontId="57" fillId="0" borderId="0" xfId="0" applyNumberFormat="1" applyFont="1" applyAlignment="1">
      <alignment/>
    </xf>
    <xf numFmtId="189" fontId="52" fillId="0" borderId="19" xfId="46" applyNumberFormat="1" applyFont="1" applyBorder="1" applyAlignment="1">
      <alignment/>
    </xf>
    <xf numFmtId="188" fontId="57" fillId="34" borderId="0" xfId="60" applyFont="1" applyFill="1" applyAlignment="1">
      <alignment/>
    </xf>
    <xf numFmtId="190" fontId="4" fillId="0" borderId="0" xfId="46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90" fontId="3" fillId="34" borderId="19" xfId="46" applyNumberFormat="1" applyFont="1" applyFill="1" applyBorder="1" applyAlignment="1">
      <alignment horizontal="center"/>
    </xf>
    <xf numFmtId="190" fontId="3" fillId="0" borderId="19" xfId="46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188" fontId="52" fillId="34" borderId="19" xfId="6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aluta 2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238" zoomScaleNormal="238" zoomScalePageLayoutView="0" workbookViewId="0" topLeftCell="A1">
      <selection activeCell="H33" sqref="H33"/>
    </sheetView>
  </sheetViews>
  <sheetFormatPr defaultColWidth="9.140625" defaultRowHeight="15"/>
  <cols>
    <col min="1" max="1" width="33.421875" style="7" customWidth="1"/>
    <col min="2" max="2" width="7.140625" style="7" customWidth="1"/>
    <col min="3" max="3" width="23.421875" style="7" customWidth="1"/>
    <col min="4" max="4" width="17.8515625" style="7" bestFit="1" customWidth="1"/>
    <col min="5" max="5" width="14.00390625" style="7" customWidth="1"/>
    <col min="6" max="7" width="12.421875" style="7" bestFit="1" customWidth="1"/>
    <col min="8" max="8" width="11.140625" style="7" bestFit="1" customWidth="1"/>
    <col min="9" max="16384" width="9.140625" style="7" customWidth="1"/>
  </cols>
  <sheetData>
    <row r="1" spans="1:8" ht="11.25" customHeight="1">
      <c r="A1" s="92" t="s">
        <v>70</v>
      </c>
      <c r="B1" s="92"/>
      <c r="C1" s="92"/>
      <c r="D1" s="92"/>
      <c r="E1" s="92"/>
      <c r="F1" s="92"/>
      <c r="G1" s="92"/>
      <c r="H1" s="92"/>
    </row>
    <row r="2" spans="1:8" ht="8.25" customHeight="1">
      <c r="A2" s="92"/>
      <c r="B2" s="92"/>
      <c r="C2" s="92"/>
      <c r="D2" s="92"/>
      <c r="E2" s="92"/>
      <c r="F2" s="92"/>
      <c r="G2" s="92"/>
      <c r="H2" s="92"/>
    </row>
    <row r="3" spans="1:8" ht="4.5" customHeight="1">
      <c r="A3" s="8"/>
      <c r="B3" s="8"/>
      <c r="C3" s="8"/>
      <c r="D3" s="8"/>
      <c r="E3" s="8"/>
      <c r="F3" s="8"/>
      <c r="G3" s="8"/>
      <c r="H3" s="8"/>
    </row>
    <row r="4" spans="1:8" ht="12.75">
      <c r="A4" s="27" t="s">
        <v>21</v>
      </c>
      <c r="B4" s="28"/>
      <c r="C4" s="29">
        <v>2021</v>
      </c>
      <c r="D4" s="29">
        <v>2022</v>
      </c>
      <c r="E4" s="29">
        <v>2023</v>
      </c>
      <c r="F4" s="29">
        <v>2024</v>
      </c>
      <c r="G4" s="29">
        <v>2025</v>
      </c>
      <c r="H4" s="30"/>
    </row>
    <row r="5" spans="1:8" ht="4.5" customHeight="1">
      <c r="A5" s="8"/>
      <c r="B5" s="31"/>
      <c r="C5" s="9"/>
      <c r="D5" s="9"/>
      <c r="E5" s="9"/>
      <c r="F5" s="9"/>
      <c r="G5" s="9"/>
      <c r="H5" s="32"/>
    </row>
    <row r="6" spans="1:8" ht="12.75">
      <c r="A6" s="8" t="s">
        <v>20</v>
      </c>
      <c r="B6" s="31" t="s">
        <v>0</v>
      </c>
      <c r="C6" s="33">
        <f>'Ad 1 Omzet berekenen'!B8</f>
        <v>678254.1</v>
      </c>
      <c r="D6" s="33">
        <f>'Ad 1 Omzet berekenen'!B9</f>
        <v>890721.1199999999</v>
      </c>
      <c r="E6" s="33">
        <f>'Ad 1 Omzet berekenen'!B10</f>
        <v>1132605.45</v>
      </c>
      <c r="F6" s="33">
        <f>'Ad 1 Omzet berekenen'!B11</f>
        <v>1374489.78</v>
      </c>
      <c r="G6" s="33">
        <f>'Ad 1 Omzet berekenen'!B12</f>
        <v>1616374.1099999999</v>
      </c>
      <c r="H6" s="34"/>
    </row>
    <row r="7" spans="1:8" ht="4.5" customHeight="1">
      <c r="A7" s="35"/>
      <c r="B7" s="31"/>
      <c r="C7" s="33"/>
      <c r="D7" s="33"/>
      <c r="E7" s="33"/>
      <c r="F7" s="33"/>
      <c r="G7" s="33"/>
      <c r="H7" s="36"/>
    </row>
    <row r="8" spans="1:8" ht="12.75">
      <c r="A8" s="37" t="s">
        <v>11</v>
      </c>
      <c r="B8" s="38"/>
      <c r="C8" s="39">
        <f>SUM(C6:C7)</f>
        <v>678254.1</v>
      </c>
      <c r="D8" s="39">
        <f>SUM(D6:D7)</f>
        <v>890721.1199999999</v>
      </c>
      <c r="E8" s="39">
        <f>SUM(E6:E7)</f>
        <v>1132605.45</v>
      </c>
      <c r="F8" s="39">
        <f>SUM(F6:F7)</f>
        <v>1374489.78</v>
      </c>
      <c r="G8" s="39">
        <f>SUM(G6:G7)</f>
        <v>1616374.1099999999</v>
      </c>
      <c r="H8" s="40"/>
    </row>
    <row r="9" spans="1:8" ht="4.5" customHeight="1">
      <c r="A9" s="8"/>
      <c r="B9" s="41"/>
      <c r="C9" s="33"/>
      <c r="D9" s="33"/>
      <c r="E9" s="33"/>
      <c r="F9" s="33"/>
      <c r="G9" s="33"/>
      <c r="H9" s="36"/>
    </row>
    <row r="10" spans="1:8" ht="12.75">
      <c r="A10" s="42" t="s">
        <v>12</v>
      </c>
      <c r="B10" s="43"/>
      <c r="C10" s="44"/>
      <c r="D10" s="44"/>
      <c r="E10" s="44"/>
      <c r="F10" s="44"/>
      <c r="G10" s="44"/>
      <c r="H10" s="36"/>
    </row>
    <row r="11" spans="1:8" ht="4.5" customHeight="1">
      <c r="A11" s="35"/>
      <c r="B11" s="45"/>
      <c r="C11" s="33"/>
      <c r="D11" s="33"/>
      <c r="E11" s="33"/>
      <c r="F11" s="33"/>
      <c r="G11" s="33"/>
      <c r="H11" s="36"/>
    </row>
    <row r="12" spans="1:8" ht="12.75">
      <c r="A12" s="47" t="s">
        <v>15</v>
      </c>
      <c r="B12" s="31" t="s">
        <v>1</v>
      </c>
      <c r="C12" s="33">
        <f>'Ad 2 Salariskosten'!B8</f>
        <v>357073.92</v>
      </c>
      <c r="D12" s="33">
        <f>'Ad 2 Salariskosten'!B9</f>
        <v>457054.6176</v>
      </c>
      <c r="E12" s="33">
        <f>'Ad 2 Salariskosten'!B10</f>
        <v>560034.7361280001</v>
      </c>
      <c r="F12" s="33">
        <f>'Ad 2 Salariskosten'!B11</f>
        <v>710738.49821184</v>
      </c>
      <c r="G12" s="33">
        <f>'Ad 2 Salariskosten'!B12</f>
        <v>821329.1331581953</v>
      </c>
      <c r="H12" s="46"/>
    </row>
    <row r="13" spans="1:8" ht="12.75">
      <c r="A13" s="47" t="s">
        <v>24</v>
      </c>
      <c r="B13" s="31" t="s">
        <v>2</v>
      </c>
      <c r="C13" s="33">
        <f>'Ad 3 Overige behandelkosten'!B15</f>
        <v>2992.2974999999997</v>
      </c>
      <c r="D13" s="33">
        <f>'Ad 3 Overige behandelkosten'!B16</f>
        <v>3929.651999999999</v>
      </c>
      <c r="E13" s="33">
        <f>'Ad 3 Overige behandelkosten'!B17</f>
        <v>4996.788749999999</v>
      </c>
      <c r="F13" s="33">
        <f>'Ad 3 Overige behandelkosten'!B18</f>
        <v>6063.925499999999</v>
      </c>
      <c r="G13" s="33">
        <f>'Ad 3 Overige behandelkosten'!B19</f>
        <v>7131.062249999999</v>
      </c>
      <c r="H13" s="46"/>
    </row>
    <row r="14" spans="1:8" ht="12.75">
      <c r="A14" s="47" t="s">
        <v>28</v>
      </c>
      <c r="B14" s="31" t="s">
        <v>3</v>
      </c>
      <c r="C14" s="33">
        <f>'Ad 4 Huurkosten '!B14</f>
        <v>51000</v>
      </c>
      <c r="D14" s="33">
        <f>'Ad 4 Huurkosten '!B15</f>
        <v>51000</v>
      </c>
      <c r="E14" s="33">
        <f>'Ad 4 Huurkosten '!B16</f>
        <v>61200</v>
      </c>
      <c r="F14" s="33">
        <f>'Ad 4 Huurkosten '!B17</f>
        <v>61200</v>
      </c>
      <c r="G14" s="33">
        <f>'Ad 4 Huurkosten '!B18</f>
        <v>61200</v>
      </c>
      <c r="H14" s="46"/>
    </row>
    <row r="15" spans="1:8" ht="12.75">
      <c r="A15" s="47" t="s">
        <v>32</v>
      </c>
      <c r="B15" s="31" t="s">
        <v>4</v>
      </c>
      <c r="C15" s="33">
        <f>'Ad 5 Gas, water, licht'!B14</f>
        <v>6900</v>
      </c>
      <c r="D15" s="33">
        <f>'Ad 5 Gas, water, licht'!B15</f>
        <v>6900</v>
      </c>
      <c r="E15" s="33">
        <f>'Ad 5 Gas, water, licht'!B16</f>
        <v>8280</v>
      </c>
      <c r="F15" s="33">
        <f>'Ad 5 Gas, water, licht'!B17</f>
        <v>8280</v>
      </c>
      <c r="G15" s="33">
        <f>'Ad 5 Gas, water, licht'!B18</f>
        <v>8280</v>
      </c>
      <c r="H15" s="46"/>
    </row>
    <row r="16" spans="1:8" ht="12.75">
      <c r="A16" s="47" t="s">
        <v>33</v>
      </c>
      <c r="B16" s="31" t="s">
        <v>5</v>
      </c>
      <c r="C16" s="33">
        <f>'Ad 6 Administratiekosten'!B9</f>
        <v>10000</v>
      </c>
      <c r="D16" s="33">
        <f>'Ad 6 Administratiekosten'!B10</f>
        <v>10000</v>
      </c>
      <c r="E16" s="33">
        <f>'Ad 6 Administratiekosten'!B11</f>
        <v>10000</v>
      </c>
      <c r="F16" s="33">
        <f>'Ad 6 Administratiekosten'!B12</f>
        <v>10000</v>
      </c>
      <c r="G16" s="33">
        <f>'Ad 6 Administratiekosten'!B13</f>
        <v>10000</v>
      </c>
      <c r="H16" s="46"/>
    </row>
    <row r="17" spans="1:8" ht="12.75">
      <c r="A17" s="47" t="s">
        <v>34</v>
      </c>
      <c r="B17" s="31" t="s">
        <v>35</v>
      </c>
      <c r="C17" s="33">
        <f>'Ad 7 Juridische kosten'!B10</f>
        <v>3850</v>
      </c>
      <c r="D17" s="33">
        <f>'Ad 7 Juridische kosten'!B11</f>
        <v>0</v>
      </c>
      <c r="E17" s="33">
        <f>'Ad 7 Juridische kosten'!B12</f>
        <v>0</v>
      </c>
      <c r="F17" s="33">
        <f>'Ad 7 Juridische kosten'!B13</f>
        <v>0</v>
      </c>
      <c r="G17" s="33">
        <f>'Ad 7 Juridische kosten'!B14</f>
        <v>0</v>
      </c>
      <c r="H17" s="46"/>
    </row>
    <row r="18" spans="1:8" ht="12.75">
      <c r="A18" s="47" t="s">
        <v>37</v>
      </c>
      <c r="B18" s="31" t="s">
        <v>38</v>
      </c>
      <c r="C18" s="33">
        <f>'Ad 8 Kantoorkosten'!B8</f>
        <v>1750</v>
      </c>
      <c r="D18" s="33">
        <f>'Ad 8 Kantoorkosten'!B9</f>
        <v>1750</v>
      </c>
      <c r="E18" s="33">
        <f>'Ad 8 Kantoorkosten'!B10</f>
        <v>1750</v>
      </c>
      <c r="F18" s="33">
        <f>'Ad 8 Kantoorkosten'!B11</f>
        <v>1750</v>
      </c>
      <c r="G18" s="33">
        <f>'Ad 8 Kantoorkosten'!B12</f>
        <v>1750</v>
      </c>
      <c r="H18" s="46"/>
    </row>
    <row r="19" spans="1:8" ht="12.75">
      <c r="A19" s="47" t="s">
        <v>16</v>
      </c>
      <c r="B19" s="31" t="s">
        <v>40</v>
      </c>
      <c r="C19" s="33">
        <f>'Ad 9 Marketingkosten'!B8</f>
        <v>8400</v>
      </c>
      <c r="D19" s="33">
        <f>'Ad 9 Marketingkosten'!B9</f>
        <v>3400</v>
      </c>
      <c r="E19" s="33">
        <f>'Ad 9 Marketingkosten'!B10</f>
        <v>3400</v>
      </c>
      <c r="F19" s="33">
        <f>'Ad 9 Marketingkosten'!B11</f>
        <v>3400</v>
      </c>
      <c r="G19" s="33">
        <f>'Ad 9 Marketingkosten'!B12</f>
        <v>3400</v>
      </c>
      <c r="H19" s="46"/>
    </row>
    <row r="20" spans="1:8" ht="12.75">
      <c r="A20" s="47" t="s">
        <v>57</v>
      </c>
      <c r="B20" s="31" t="s">
        <v>58</v>
      </c>
      <c r="C20" s="33">
        <f>'Ad 10 Rente en aflossing'!B6</f>
        <v>17500</v>
      </c>
      <c r="D20" s="33">
        <f>'Ad 10 Rente en aflossing'!B7</f>
        <v>17000</v>
      </c>
      <c r="E20" s="33">
        <f>'Ad 10 Rente en aflossing'!B8</f>
        <v>16500</v>
      </c>
      <c r="F20" s="33">
        <f>'Ad 10 Rente en aflossing'!B9</f>
        <v>16000</v>
      </c>
      <c r="G20" s="33">
        <f>'Ad 10 Rente en aflossing'!B10</f>
        <v>15500</v>
      </c>
      <c r="H20" s="46"/>
    </row>
    <row r="21" spans="1:8" ht="4.5" customHeight="1">
      <c r="A21" s="47"/>
      <c r="B21" s="31"/>
      <c r="C21" s="33"/>
      <c r="D21" s="33"/>
      <c r="E21" s="33"/>
      <c r="F21" s="33"/>
      <c r="G21" s="33"/>
      <c r="H21" s="46"/>
    </row>
    <row r="22" spans="1:8" ht="12.75">
      <c r="A22" s="37" t="s">
        <v>17</v>
      </c>
      <c r="B22" s="38"/>
      <c r="C22" s="39">
        <f>SUM(C12:C21)</f>
        <v>459466.21749999997</v>
      </c>
      <c r="D22" s="39">
        <f>SUM(D12:D21)</f>
        <v>551034.2696</v>
      </c>
      <c r="E22" s="39">
        <f>SUM(E12:E21)</f>
        <v>666161.524878</v>
      </c>
      <c r="F22" s="39">
        <f>SUM(F12:F21)</f>
        <v>817432.4237118401</v>
      </c>
      <c r="G22" s="39">
        <f>SUM(G12:G21)</f>
        <v>928590.1954081953</v>
      </c>
      <c r="H22" s="48"/>
    </row>
    <row r="23" spans="1:8" ht="4.5" customHeight="1">
      <c r="A23" s="49"/>
      <c r="B23" s="8"/>
      <c r="C23" s="50"/>
      <c r="D23" s="50"/>
      <c r="E23" s="50"/>
      <c r="F23" s="50"/>
      <c r="G23" s="50"/>
      <c r="H23" s="48"/>
    </row>
    <row r="24" spans="1:8" ht="12.75">
      <c r="A24" s="51" t="s">
        <v>10</v>
      </c>
      <c r="B24" s="8" t="s">
        <v>42</v>
      </c>
      <c r="C24" s="33">
        <f>'Ad 11 Afschrijvingskosten'!B4</f>
        <v>3950</v>
      </c>
      <c r="D24" s="33">
        <f>'Ad 11 Afschrijvingskosten'!B5</f>
        <v>3950</v>
      </c>
      <c r="E24" s="33">
        <f>'Ad 11 Afschrijvingskosten'!B6</f>
        <v>4740</v>
      </c>
      <c r="F24" s="33">
        <f>'Ad 11 Afschrijvingskosten'!B7</f>
        <v>4740</v>
      </c>
      <c r="G24" s="33">
        <f>'Ad 11 Afschrijvingskosten'!B8</f>
        <v>4740</v>
      </c>
      <c r="H24" s="46"/>
    </row>
    <row r="25" spans="1:8" ht="4.5" customHeight="1">
      <c r="A25" s="47"/>
      <c r="B25" s="8"/>
      <c r="C25" s="33"/>
      <c r="D25" s="33"/>
      <c r="E25" s="33"/>
      <c r="F25" s="33"/>
      <c r="G25" s="33"/>
      <c r="H25" s="46"/>
    </row>
    <row r="26" spans="1:8" ht="15.75" customHeight="1" thickBot="1">
      <c r="A26" s="52" t="s">
        <v>43</v>
      </c>
      <c r="B26" s="53"/>
      <c r="C26" s="54">
        <f>C8-C22-C24</f>
        <v>214837.8825</v>
      </c>
      <c r="D26" s="54">
        <f>D8-D22-D24</f>
        <v>335736.8503999999</v>
      </c>
      <c r="E26" s="54">
        <f>E8-E22-E24</f>
        <v>461703.9251219999</v>
      </c>
      <c r="F26" s="54">
        <f>F8-F22-F24</f>
        <v>552317.35628816</v>
      </c>
      <c r="G26" s="54">
        <f>G8-G22-G24</f>
        <v>683043.9145918046</v>
      </c>
      <c r="H26" s="48"/>
    </row>
    <row r="27" spans="1:8" ht="15.75" customHeight="1" hidden="1">
      <c r="A27" s="47" t="s">
        <v>56</v>
      </c>
      <c r="B27" s="8"/>
      <c r="C27" s="33"/>
      <c r="D27" s="33"/>
      <c r="E27" s="33"/>
      <c r="F27" s="33"/>
      <c r="G27" s="33"/>
      <c r="H27" s="46"/>
    </row>
    <row r="28" spans="1:8" ht="15.75" customHeight="1">
      <c r="A28" s="51"/>
      <c r="B28" s="8"/>
      <c r="C28" s="33"/>
      <c r="D28" s="33"/>
      <c r="E28" s="33"/>
      <c r="F28" s="33"/>
      <c r="G28" s="33"/>
      <c r="H28" s="46"/>
    </row>
    <row r="29" spans="1:8" ht="4.5" customHeight="1">
      <c r="A29" s="51"/>
      <c r="B29" s="8"/>
      <c r="C29" s="33"/>
      <c r="D29" s="33"/>
      <c r="E29" s="33"/>
      <c r="F29" s="33"/>
      <c r="G29" s="33"/>
      <c r="H29" s="46"/>
    </row>
    <row r="30" spans="1:8" ht="13.5" thickBot="1">
      <c r="A30" s="55" t="s">
        <v>18</v>
      </c>
      <c r="B30" s="53"/>
      <c r="C30" s="54">
        <f>C26</f>
        <v>214837.8825</v>
      </c>
      <c r="D30" s="54">
        <f>D26</f>
        <v>335736.8503999999</v>
      </c>
      <c r="E30" s="54">
        <f>E26</f>
        <v>461703.9251219999</v>
      </c>
      <c r="F30" s="54">
        <f>F26</f>
        <v>552317.35628816</v>
      </c>
      <c r="G30" s="54">
        <f>G26</f>
        <v>683043.9145918046</v>
      </c>
      <c r="H30" s="48"/>
    </row>
    <row r="31" spans="3:8" ht="12.75">
      <c r="C31" s="10"/>
      <c r="D31" s="10"/>
      <c r="E31" s="10"/>
      <c r="F31" s="10"/>
      <c r="G31" s="10"/>
      <c r="H31" s="10"/>
    </row>
    <row r="32" spans="1:8" ht="12.75">
      <c r="A32" s="11" t="s">
        <v>19</v>
      </c>
      <c r="C32" s="10"/>
      <c r="D32" s="10"/>
      <c r="E32" s="10"/>
      <c r="F32" s="10"/>
      <c r="G32" s="10"/>
      <c r="H32" s="10"/>
    </row>
    <row r="33" spans="1:8" ht="13.5" thickBot="1">
      <c r="A33" s="11"/>
      <c r="C33" s="10"/>
      <c r="D33" s="10"/>
      <c r="E33" s="10"/>
      <c r="F33" s="10"/>
      <c r="G33" s="10"/>
      <c r="H33" s="10"/>
    </row>
    <row r="34" spans="1:8" ht="12.75">
      <c r="A34" s="56"/>
      <c r="B34" s="57"/>
      <c r="C34" s="58"/>
      <c r="D34" s="58"/>
      <c r="E34" s="58"/>
      <c r="F34" s="58"/>
      <c r="G34" s="58"/>
      <c r="H34" s="10"/>
    </row>
    <row r="35" spans="1:8" ht="16.5" customHeight="1">
      <c r="A35" s="11"/>
      <c r="C35" s="10"/>
      <c r="D35" s="10"/>
      <c r="E35" s="10"/>
      <c r="F35" s="10"/>
      <c r="G35" s="10"/>
      <c r="H35" s="10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="362" zoomScaleNormal="362" zoomScalePageLayoutView="0" workbookViewId="0" topLeftCell="A3">
      <selection activeCell="B8" sqref="B8:B12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41</v>
      </c>
    </row>
    <row r="2" spans="1:3" ht="10.5">
      <c r="A2" s="14"/>
      <c r="B2" s="1"/>
      <c r="C2" s="1"/>
    </row>
    <row r="3" spans="1:3" ht="10.5">
      <c r="A3" s="18"/>
      <c r="B3" s="1"/>
      <c r="C3" s="1"/>
    </row>
    <row r="4" spans="1:3" ht="10.5">
      <c r="A4" s="18"/>
      <c r="B4" s="1"/>
      <c r="C4" s="1"/>
    </row>
    <row r="5" spans="1:3" ht="10.5">
      <c r="A5" s="5"/>
      <c r="B5" s="1"/>
      <c r="C5" s="1"/>
    </row>
    <row r="6" spans="1:3" ht="10.5">
      <c r="A6" s="6" t="s">
        <v>11</v>
      </c>
      <c r="B6" s="5"/>
      <c r="C6" s="5"/>
    </row>
    <row r="7" spans="1:3" ht="10.5">
      <c r="A7" s="19" t="s">
        <v>7</v>
      </c>
      <c r="B7" s="19" t="s">
        <v>8</v>
      </c>
      <c r="C7" s="6"/>
    </row>
    <row r="8" spans="1:3" ht="10.5">
      <c r="A8" s="80" t="s">
        <v>53</v>
      </c>
      <c r="B8" s="68">
        <v>8400</v>
      </c>
      <c r="C8" s="1"/>
    </row>
    <row r="9" spans="1:3" ht="10.5">
      <c r="A9" s="80" t="s">
        <v>54</v>
      </c>
      <c r="B9" s="68">
        <v>3400</v>
      </c>
      <c r="C9" s="1"/>
    </row>
    <row r="10" spans="1:3" ht="10.5">
      <c r="A10" s="80" t="s">
        <v>55</v>
      </c>
      <c r="B10" s="68">
        <v>3400</v>
      </c>
      <c r="C10" s="1"/>
    </row>
    <row r="11" spans="1:3" ht="10.5">
      <c r="A11" s="80" t="s">
        <v>59</v>
      </c>
      <c r="B11" s="68">
        <v>3400</v>
      </c>
      <c r="C11" s="1"/>
    </row>
    <row r="12" spans="1:3" ht="10.5">
      <c r="A12" s="80" t="s">
        <v>60</v>
      </c>
      <c r="B12" s="68">
        <v>3400</v>
      </c>
      <c r="C12" s="1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="277" zoomScaleNormal="277" zoomScalePageLayoutView="0" workbookViewId="0" topLeftCell="C1">
      <selection activeCell="B11" sqref="B11"/>
    </sheetView>
  </sheetViews>
  <sheetFormatPr defaultColWidth="8.8515625" defaultRowHeight="15"/>
  <cols>
    <col min="1" max="1" width="13.421875" style="21" customWidth="1"/>
    <col min="2" max="4" width="8.8515625" style="21" customWidth="1"/>
    <col min="5" max="5" width="8.8515625" style="85" customWidth="1"/>
    <col min="6" max="7" width="9.421875" style="21" bestFit="1" customWidth="1"/>
    <col min="8" max="8" width="9.7109375" style="21" bestFit="1" customWidth="1"/>
    <col min="9" max="10" width="9.421875" style="21" bestFit="1" customWidth="1"/>
    <col min="11" max="16384" width="8.8515625" style="21" customWidth="1"/>
  </cols>
  <sheetData>
    <row r="1" ht="10.5">
      <c r="A1" s="22" t="s">
        <v>61</v>
      </c>
    </row>
    <row r="2" ht="10.5">
      <c r="A2" s="5"/>
    </row>
    <row r="3" spans="1:3" ht="10.5">
      <c r="A3" s="5"/>
      <c r="B3" s="1"/>
      <c r="C3" s="1"/>
    </row>
    <row r="4" spans="1:3" ht="10.5">
      <c r="A4" s="6" t="s">
        <v>17</v>
      </c>
      <c r="B4" s="5"/>
      <c r="C4" s="5"/>
    </row>
    <row r="5" spans="1:3" ht="10.5">
      <c r="A5" s="65" t="s">
        <v>7</v>
      </c>
      <c r="B5" s="65"/>
      <c r="C5" s="6"/>
    </row>
    <row r="6" spans="1:10" ht="10.5">
      <c r="A6" s="80" t="s">
        <v>53</v>
      </c>
      <c r="B6" s="84">
        <v>17500</v>
      </c>
      <c r="C6" s="1"/>
      <c r="D6" s="70"/>
      <c r="E6" s="86"/>
      <c r="F6" s="21">
        <v>2021</v>
      </c>
      <c r="G6" s="21">
        <v>2022</v>
      </c>
      <c r="H6" s="70">
        <v>2023</v>
      </c>
      <c r="I6" s="21">
        <v>2024</v>
      </c>
      <c r="J6" s="21">
        <v>2025</v>
      </c>
    </row>
    <row r="7" spans="1:10" ht="10.5">
      <c r="A7" s="80" t="s">
        <v>54</v>
      </c>
      <c r="B7" s="84">
        <v>17000</v>
      </c>
      <c r="C7" s="1"/>
      <c r="D7" s="70"/>
      <c r="E7" s="86"/>
      <c r="F7" s="70">
        <v>150000</v>
      </c>
      <c r="G7" s="70">
        <v>140000</v>
      </c>
      <c r="H7" s="70">
        <v>130000</v>
      </c>
      <c r="I7" s="70">
        <v>120000</v>
      </c>
      <c r="J7" s="70">
        <v>110000</v>
      </c>
    </row>
    <row r="8" spans="1:10" ht="10.5">
      <c r="A8" s="80" t="s">
        <v>55</v>
      </c>
      <c r="B8" s="84">
        <v>16500</v>
      </c>
      <c r="C8" s="1"/>
      <c r="D8" s="70"/>
      <c r="E8" s="86" t="s">
        <v>64</v>
      </c>
      <c r="F8" s="70">
        <f>F7*0.05</f>
        <v>7500</v>
      </c>
      <c r="G8" s="70">
        <f>G7*0.05</f>
        <v>7000</v>
      </c>
      <c r="H8" s="70">
        <f>H7*0.05</f>
        <v>6500</v>
      </c>
      <c r="I8" s="70">
        <f>I7*0.05</f>
        <v>6000</v>
      </c>
      <c r="J8" s="70">
        <f>J7*0.05</f>
        <v>5500</v>
      </c>
    </row>
    <row r="9" spans="1:10" ht="10.5">
      <c r="A9" s="80" t="s">
        <v>59</v>
      </c>
      <c r="B9" s="84">
        <v>16000</v>
      </c>
      <c r="C9" s="1"/>
      <c r="D9" s="70"/>
      <c r="E9" s="86" t="s">
        <v>65</v>
      </c>
      <c r="F9" s="70">
        <v>10000</v>
      </c>
      <c r="G9" s="70">
        <v>10000</v>
      </c>
      <c r="H9" s="70">
        <v>10000</v>
      </c>
      <c r="I9" s="70">
        <v>10000</v>
      </c>
      <c r="J9" s="70">
        <v>10000</v>
      </c>
    </row>
    <row r="10" spans="1:10" ht="10.5">
      <c r="A10" s="80" t="s">
        <v>60</v>
      </c>
      <c r="B10" s="84">
        <v>15500</v>
      </c>
      <c r="C10" s="1"/>
      <c r="D10" s="70"/>
      <c r="E10" s="86"/>
      <c r="F10" s="70">
        <f>SUM(F8:F9)</f>
        <v>17500</v>
      </c>
      <c r="G10" s="70">
        <f>SUM(G8:G9)</f>
        <v>17000</v>
      </c>
      <c r="H10" s="70">
        <f>SUM(H8:H9)</f>
        <v>16500</v>
      </c>
      <c r="I10" s="70">
        <f>SUM(I8:I9)</f>
        <v>16000</v>
      </c>
      <c r="J10" s="70">
        <f>SUM(J8:J9)</f>
        <v>15500</v>
      </c>
    </row>
    <row r="11" spans="1:3" ht="10.5">
      <c r="A11" s="14"/>
      <c r="B11" s="5"/>
      <c r="C11" s="5"/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="380" zoomScaleNormal="380" zoomScalePageLayoutView="0" workbookViewId="0" topLeftCell="A1">
      <selection activeCell="B9" sqref="B9"/>
    </sheetView>
  </sheetViews>
  <sheetFormatPr defaultColWidth="8.8515625" defaultRowHeight="15"/>
  <cols>
    <col min="1" max="1" width="13.421875" style="21" customWidth="1"/>
    <col min="2" max="4" width="8.8515625" style="21" customWidth="1"/>
    <col min="5" max="5" width="8.8515625" style="85" customWidth="1"/>
    <col min="6" max="6" width="13.28125" style="21" bestFit="1" customWidth="1"/>
    <col min="7" max="16384" width="8.8515625" style="21" customWidth="1"/>
  </cols>
  <sheetData>
    <row r="1" ht="10.5">
      <c r="A1" s="22" t="s">
        <v>62</v>
      </c>
    </row>
    <row r="2" spans="1:3" ht="10.5">
      <c r="A2" s="6" t="s">
        <v>17</v>
      </c>
      <c r="B2" s="5"/>
      <c r="C2" s="5"/>
    </row>
    <row r="3" spans="1:3" ht="10.5">
      <c r="A3" s="65" t="s">
        <v>7</v>
      </c>
      <c r="B3" s="65" t="s">
        <v>8</v>
      </c>
      <c r="C3" s="6"/>
    </row>
    <row r="4" spans="1:8" ht="10.5">
      <c r="A4" s="80" t="s">
        <v>53</v>
      </c>
      <c r="B4" s="84">
        <v>3950</v>
      </c>
      <c r="C4" s="1"/>
      <c r="D4" s="70"/>
      <c r="E4" s="86"/>
      <c r="F4" s="21" t="s">
        <v>66</v>
      </c>
      <c r="G4" s="21">
        <v>3950</v>
      </c>
      <c r="H4" s="70"/>
    </row>
    <row r="5" spans="1:8" ht="10.5">
      <c r="A5" s="80" t="s">
        <v>54</v>
      </c>
      <c r="B5" s="84">
        <v>3950</v>
      </c>
      <c r="C5" s="1"/>
      <c r="D5" s="70"/>
      <c r="E5" s="86"/>
      <c r="F5" s="21" t="s">
        <v>67</v>
      </c>
      <c r="G5" s="21">
        <f>G4*5</f>
        <v>19750</v>
      </c>
      <c r="H5" s="70"/>
    </row>
    <row r="6" spans="1:8" ht="10.5">
      <c r="A6" s="80" t="s">
        <v>55</v>
      </c>
      <c r="B6" s="84">
        <f>B5+G7</f>
        <v>4740</v>
      </c>
      <c r="C6" s="1"/>
      <c r="D6" s="70"/>
      <c r="E6" s="86"/>
      <c r="F6" s="21" t="s">
        <v>68</v>
      </c>
      <c r="G6" s="69">
        <f>G5/5</f>
        <v>3950</v>
      </c>
      <c r="H6" s="70"/>
    </row>
    <row r="7" spans="1:8" ht="10.5">
      <c r="A7" s="80" t="s">
        <v>59</v>
      </c>
      <c r="B7" s="84">
        <v>4740</v>
      </c>
      <c r="C7" s="1"/>
      <c r="D7" s="70"/>
      <c r="E7" s="86"/>
      <c r="F7" s="21" t="s">
        <v>69</v>
      </c>
      <c r="G7" s="21">
        <f>3950/5</f>
        <v>790</v>
      </c>
      <c r="H7" s="70"/>
    </row>
    <row r="8" spans="1:8" ht="10.5">
      <c r="A8" s="80" t="s">
        <v>60</v>
      </c>
      <c r="B8" s="84">
        <v>4740</v>
      </c>
      <c r="C8" s="1"/>
      <c r="D8" s="70"/>
      <c r="E8" s="86"/>
      <c r="H8" s="70"/>
    </row>
    <row r="9" spans="1:3" ht="10.5">
      <c r="A9" s="14"/>
      <c r="B9" s="5"/>
      <c r="C9" s="5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302" zoomScaleNormal="302" zoomScalePageLayoutView="0" workbookViewId="0" topLeftCell="A1">
      <selection activeCell="C17" sqref="C17"/>
    </sheetView>
  </sheetViews>
  <sheetFormatPr defaultColWidth="18.28125" defaultRowHeight="15"/>
  <cols>
    <col min="1" max="16384" width="18.28125" style="21" customWidth="1"/>
  </cols>
  <sheetData>
    <row r="1" spans="1:10" s="5" customFormat="1" ht="12" thickTop="1">
      <c r="A1" s="6" t="s">
        <v>9</v>
      </c>
      <c r="H1" s="12"/>
      <c r="J1" s="13"/>
    </row>
    <row r="2" spans="1:10" s="5" customFormat="1" ht="11.25" customHeight="1">
      <c r="A2" s="93"/>
      <c r="B2" s="93"/>
      <c r="C2" s="93"/>
      <c r="D2" s="93"/>
      <c r="E2" s="93"/>
      <c r="F2" s="93"/>
      <c r="G2" s="93"/>
      <c r="H2" s="93"/>
      <c r="J2" s="13"/>
    </row>
    <row r="3" spans="1:10" s="5" customFormat="1" ht="10.5">
      <c r="A3" s="5" t="s">
        <v>13</v>
      </c>
      <c r="D3" s="6"/>
      <c r="E3" s="6"/>
      <c r="J3" s="13"/>
    </row>
    <row r="4" spans="1:11" s="5" customFormat="1" ht="10.5">
      <c r="A4" s="14" t="s">
        <v>22</v>
      </c>
      <c r="B4" s="1"/>
      <c r="C4" s="1"/>
      <c r="D4" s="2"/>
      <c r="E4" s="15"/>
      <c r="G4" s="16"/>
      <c r="I4" s="17"/>
      <c r="J4" s="4"/>
      <c r="K4" s="4"/>
    </row>
    <row r="5" spans="1:12" s="5" customFormat="1" ht="10.5">
      <c r="A5" s="18"/>
      <c r="B5" s="1"/>
      <c r="C5" s="1"/>
      <c r="D5" s="2"/>
      <c r="E5" s="1"/>
      <c r="F5" s="15"/>
      <c r="G5" s="16"/>
      <c r="J5" s="17"/>
      <c r="K5" s="4"/>
      <c r="L5" s="4"/>
    </row>
    <row r="6" spans="1:12" s="5" customFormat="1" ht="10.5">
      <c r="A6" s="6" t="s">
        <v>11</v>
      </c>
      <c r="F6" s="15"/>
      <c r="J6" s="17"/>
      <c r="K6" s="4"/>
      <c r="L6" s="4"/>
    </row>
    <row r="7" spans="1:11" s="5" customFormat="1" ht="10.5">
      <c r="A7" s="19" t="s">
        <v>7</v>
      </c>
      <c r="B7" s="19" t="s">
        <v>21</v>
      </c>
      <c r="C7" s="6"/>
      <c r="D7" s="6"/>
      <c r="E7" s="15"/>
      <c r="I7" s="17"/>
      <c r="J7" s="4"/>
      <c r="K7" s="4"/>
    </row>
    <row r="8" spans="1:11" s="5" customFormat="1" ht="10.5">
      <c r="A8" s="80" t="s">
        <v>53</v>
      </c>
      <c r="B8" s="72">
        <v>678254.1</v>
      </c>
      <c r="C8" s="1"/>
      <c r="D8" s="2"/>
      <c r="E8" s="15"/>
      <c r="G8" s="16"/>
      <c r="I8" s="17"/>
      <c r="J8" s="4"/>
      <c r="K8" s="4"/>
    </row>
    <row r="9" spans="1:11" s="5" customFormat="1" ht="10.5">
      <c r="A9" s="80" t="s">
        <v>54</v>
      </c>
      <c r="B9" s="72">
        <v>890721.1199999999</v>
      </c>
      <c r="C9" s="1"/>
      <c r="D9" s="2"/>
      <c r="E9" s="15"/>
      <c r="G9" s="16"/>
      <c r="I9" s="17"/>
      <c r="J9" s="4"/>
      <c r="K9" s="4"/>
    </row>
    <row r="10" spans="1:11" s="5" customFormat="1" ht="10.5">
      <c r="A10" s="80" t="s">
        <v>55</v>
      </c>
      <c r="B10" s="72">
        <v>1132605.45</v>
      </c>
      <c r="C10" s="1"/>
      <c r="D10" s="2"/>
      <c r="E10" s="15"/>
      <c r="G10" s="16"/>
      <c r="I10" s="17"/>
      <c r="J10" s="4"/>
      <c r="K10" s="4"/>
    </row>
    <row r="11" spans="1:12" s="5" customFormat="1" ht="10.5">
      <c r="A11" s="80" t="s">
        <v>59</v>
      </c>
      <c r="B11" s="72">
        <v>1374489.78</v>
      </c>
      <c r="C11" s="1"/>
      <c r="D11" s="2"/>
      <c r="E11" s="1"/>
      <c r="F11" s="15"/>
      <c r="G11" s="16"/>
      <c r="J11" s="17"/>
      <c r="K11" s="4"/>
      <c r="L11" s="4"/>
    </row>
    <row r="12" spans="1:12" s="5" customFormat="1" ht="10.5">
      <c r="A12" s="80" t="s">
        <v>60</v>
      </c>
      <c r="B12" s="72">
        <v>1616374.1099999999</v>
      </c>
      <c r="C12" s="1"/>
      <c r="D12" s="2"/>
      <c r="E12" s="1"/>
      <c r="F12" s="15"/>
      <c r="G12" s="16"/>
      <c r="J12" s="17"/>
      <c r="K12" s="4"/>
      <c r="L12" s="4"/>
    </row>
    <row r="13" spans="1:12" s="5" customFormat="1" ht="10.5">
      <c r="A13" s="14"/>
      <c r="J13" s="17"/>
      <c r="K13" s="4"/>
      <c r="L13" s="4"/>
    </row>
    <row r="14" spans="1:8" ht="10.5">
      <c r="A14" s="20"/>
      <c r="B14" s="20"/>
      <c r="C14" s="20"/>
      <c r="D14" s="20"/>
      <c r="E14" s="20"/>
      <c r="F14" s="20"/>
      <c r="G14" s="20"/>
      <c r="H14" s="20"/>
    </row>
    <row r="15" spans="1:8" ht="10.5">
      <c r="A15" s="20"/>
      <c r="B15" s="20"/>
      <c r="C15" s="20"/>
      <c r="D15" s="20"/>
      <c r="E15" s="20"/>
      <c r="F15" s="20"/>
      <c r="G15" s="20"/>
      <c r="H15" s="20"/>
    </row>
    <row r="16" spans="1:8" ht="10.5">
      <c r="A16" s="20"/>
      <c r="B16" s="20"/>
      <c r="C16" s="20"/>
      <c r="D16" s="20"/>
      <c r="E16" s="20"/>
      <c r="F16" s="20"/>
      <c r="G16" s="20"/>
      <c r="H16" s="20"/>
    </row>
    <row r="17" spans="1:8" ht="10.5">
      <c r="A17" s="20"/>
      <c r="B17" s="20"/>
      <c r="C17" s="20"/>
      <c r="D17" s="20"/>
      <c r="E17" s="20"/>
      <c r="F17" s="20"/>
      <c r="G17" s="20"/>
      <c r="H17" s="20"/>
    </row>
    <row r="18" spans="1:8" ht="10.5">
      <c r="A18" s="20"/>
      <c r="B18" s="20"/>
      <c r="C18" s="20"/>
      <c r="D18" s="20"/>
      <c r="E18" s="20"/>
      <c r="F18" s="20"/>
      <c r="G18" s="20"/>
      <c r="H18" s="20"/>
    </row>
    <row r="19" spans="1:8" ht="10.5">
      <c r="A19" s="20"/>
      <c r="B19" s="20"/>
      <c r="C19" s="20"/>
      <c r="D19" s="20"/>
      <c r="E19" s="20"/>
      <c r="F19" s="20"/>
      <c r="G19" s="20"/>
      <c r="H19" s="20"/>
    </row>
    <row r="20" spans="1:8" ht="10.5">
      <c r="A20" s="20"/>
      <c r="B20" s="20"/>
      <c r="C20" s="20"/>
      <c r="D20" s="20"/>
      <c r="E20" s="20"/>
      <c r="F20" s="20"/>
      <c r="G20" s="20"/>
      <c r="H20" s="20"/>
    </row>
  </sheetData>
  <sheetProtection/>
  <mergeCells count="1">
    <mergeCell ref="A2:H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400" zoomScaleNormal="400" zoomScalePageLayoutView="0" workbookViewId="0" topLeftCell="A5">
      <selection activeCell="I2" sqref="I2"/>
    </sheetView>
  </sheetViews>
  <sheetFormatPr defaultColWidth="8.8515625" defaultRowHeight="15"/>
  <cols>
    <col min="1" max="1" width="55.8515625" style="75" bestFit="1" customWidth="1"/>
    <col min="2" max="2" width="17.8515625" style="75" customWidth="1"/>
    <col min="3" max="5" width="8.8515625" style="75" customWidth="1"/>
    <col min="6" max="10" width="12.28125" style="75" bestFit="1" customWidth="1"/>
    <col min="11" max="16384" width="8.8515625" style="75" customWidth="1"/>
  </cols>
  <sheetData>
    <row r="1" ht="12.75">
      <c r="A1" s="74" t="s">
        <v>23</v>
      </c>
    </row>
    <row r="2" spans="1:9" ht="12.75">
      <c r="A2" s="7" t="s">
        <v>44</v>
      </c>
      <c r="E2" s="75" t="s">
        <v>63</v>
      </c>
      <c r="F2" s="88">
        <v>2800</v>
      </c>
      <c r="G2" s="88">
        <f>F2*12</f>
        <v>33600</v>
      </c>
      <c r="H2" s="88">
        <f>G2*1.08</f>
        <v>36288</v>
      </c>
      <c r="I2" s="88">
        <f>H2*1.23</f>
        <v>44634.24</v>
      </c>
    </row>
    <row r="3" spans="1:5" ht="12.75">
      <c r="A3" s="7" t="s">
        <v>13</v>
      </c>
      <c r="B3" s="7"/>
      <c r="C3" s="7"/>
      <c r="E3" s="75">
        <v>8</v>
      </c>
    </row>
    <row r="4" spans="1:5" ht="12.75">
      <c r="A4" s="76"/>
      <c r="B4" s="8"/>
      <c r="C4" s="8"/>
      <c r="E4" s="75">
        <v>10</v>
      </c>
    </row>
    <row r="5" spans="1:5" ht="12.75">
      <c r="A5" s="76"/>
      <c r="B5" s="8"/>
      <c r="C5" s="8"/>
      <c r="E5" s="75">
        <v>12</v>
      </c>
    </row>
    <row r="6" spans="1:5" ht="12.75">
      <c r="A6" s="77" t="s">
        <v>15</v>
      </c>
      <c r="B6" s="7"/>
      <c r="C6" s="7"/>
      <c r="E6" s="75">
        <v>15</v>
      </c>
    </row>
    <row r="7" spans="1:5" ht="12.75">
      <c r="A7" s="78" t="s">
        <v>7</v>
      </c>
      <c r="B7" s="78"/>
      <c r="C7" s="77"/>
      <c r="E7" s="75">
        <v>17</v>
      </c>
    </row>
    <row r="8" spans="1:3" ht="12.75">
      <c r="A8" s="81" t="s">
        <v>53</v>
      </c>
      <c r="B8" s="82">
        <v>357073.92</v>
      </c>
      <c r="C8" s="8"/>
    </row>
    <row r="9" spans="1:3" ht="12.75">
      <c r="A9" s="81" t="s">
        <v>54</v>
      </c>
      <c r="B9" s="79">
        <v>457054.6176</v>
      </c>
      <c r="C9" s="8"/>
    </row>
    <row r="10" spans="1:3" ht="12.75">
      <c r="A10" s="81" t="s">
        <v>55</v>
      </c>
      <c r="B10" s="79">
        <v>560034.7361280001</v>
      </c>
      <c r="C10" s="8"/>
    </row>
    <row r="11" spans="1:3" ht="12.75">
      <c r="A11" s="81" t="s">
        <v>59</v>
      </c>
      <c r="B11" s="91">
        <v>710738.49821184</v>
      </c>
      <c r="C11" s="8"/>
    </row>
    <row r="12" spans="1:3" ht="12.75">
      <c r="A12" s="81" t="s">
        <v>60</v>
      </c>
      <c r="B12" s="79">
        <v>821329.1331581953</v>
      </c>
      <c r="C12" s="8"/>
    </row>
    <row r="13" spans="1:3" ht="12.75">
      <c r="A13" s="76"/>
      <c r="B13" s="7"/>
      <c r="C13" s="7"/>
    </row>
    <row r="14" spans="6:10" ht="12.75">
      <c r="F14" s="75">
        <v>2021</v>
      </c>
      <c r="G14" s="75">
        <v>2022</v>
      </c>
      <c r="H14" s="75">
        <v>2023</v>
      </c>
      <c r="I14" s="75">
        <v>2024</v>
      </c>
      <c r="J14" s="75">
        <v>2025</v>
      </c>
    </row>
    <row r="15" spans="5:10" ht="12.75">
      <c r="E15" s="75">
        <v>2021</v>
      </c>
      <c r="F15" s="89">
        <f>I2*8</f>
        <v>357073.92</v>
      </c>
      <c r="G15" s="89">
        <f>F15*1.03</f>
        <v>367786.1376</v>
      </c>
      <c r="H15" s="89">
        <f>G15*1.03</f>
        <v>378819.72172800003</v>
      </c>
      <c r="I15" s="89">
        <f>H15*1.03</f>
        <v>390184.31337984005</v>
      </c>
      <c r="J15" s="89">
        <f>I15*1.03</f>
        <v>401889.8427812353</v>
      </c>
    </row>
    <row r="16" spans="5:10" ht="12.75">
      <c r="E16" s="75">
        <v>2022</v>
      </c>
      <c r="G16" s="89">
        <f>I2*2</f>
        <v>89268.48</v>
      </c>
      <c r="H16" s="89">
        <f>G16*1.03</f>
        <v>91946.5344</v>
      </c>
      <c r="I16" s="89">
        <f>H16*1.03</f>
        <v>94704.93043200001</v>
      </c>
      <c r="J16" s="89">
        <f>I16*1.03</f>
        <v>97546.07834496001</v>
      </c>
    </row>
    <row r="17" spans="5:10" ht="12.75">
      <c r="E17" s="75">
        <v>2023</v>
      </c>
      <c r="H17" s="89">
        <f>I2*2</f>
        <v>89268.48</v>
      </c>
      <c r="I17" s="89">
        <f>H17*1.03</f>
        <v>91946.5344</v>
      </c>
      <c r="J17" s="89">
        <f>I17*1.03</f>
        <v>94704.93043200001</v>
      </c>
    </row>
    <row r="18" spans="5:10" ht="12.75">
      <c r="E18" s="75">
        <v>2024</v>
      </c>
      <c r="I18" s="89">
        <f>I2*3</f>
        <v>133902.72</v>
      </c>
      <c r="J18" s="89">
        <f>I18*1.03</f>
        <v>137919.8016</v>
      </c>
    </row>
    <row r="19" spans="5:10" ht="12.75">
      <c r="E19" s="75">
        <v>2025</v>
      </c>
      <c r="J19" s="89">
        <v>89268.48</v>
      </c>
    </row>
    <row r="20" spans="5:10" ht="12.75">
      <c r="E20" s="75" t="s">
        <v>6</v>
      </c>
      <c r="F20" s="88">
        <f>SUM(F15:F19)</f>
        <v>357073.92</v>
      </c>
      <c r="G20" s="88">
        <f>SUM(G15:G19)</f>
        <v>457054.6176</v>
      </c>
      <c r="H20" s="88">
        <f>SUM(H15:H19)</f>
        <v>560034.7361280001</v>
      </c>
      <c r="I20" s="88">
        <f>SUM(I15:I19)</f>
        <v>710738.49821184</v>
      </c>
      <c r="J20" s="88">
        <f>SUM(J15:J19)</f>
        <v>821329.1331581953</v>
      </c>
    </row>
    <row r="21" ht="18">
      <c r="C21" s="87"/>
    </row>
    <row r="22" ht="18">
      <c r="C22" s="87"/>
    </row>
    <row r="23" ht="18">
      <c r="C23" s="87"/>
    </row>
    <row r="24" ht="18">
      <c r="C24" s="87"/>
    </row>
    <row r="25" ht="18">
      <c r="C25" s="87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="279" zoomScaleNormal="279" zoomScalePageLayoutView="0" workbookViewId="0" topLeftCell="A1">
      <selection activeCell="B6" sqref="B6:B10"/>
    </sheetView>
  </sheetViews>
  <sheetFormatPr defaultColWidth="8.8515625" defaultRowHeight="15"/>
  <cols>
    <col min="1" max="1" width="8.8515625" style="21" customWidth="1"/>
    <col min="2" max="2" width="18.140625" style="21" customWidth="1"/>
    <col min="3" max="3" width="16.28125" style="21" bestFit="1" customWidth="1"/>
    <col min="4" max="16384" width="8.8515625" style="21" customWidth="1"/>
  </cols>
  <sheetData>
    <row r="1" ht="10.5">
      <c r="A1" s="22" t="s">
        <v>25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4" ht="10.5">
      <c r="A5" s="24" t="s">
        <v>14</v>
      </c>
      <c r="B5" s="23"/>
      <c r="C5" s="23" t="s">
        <v>45</v>
      </c>
      <c r="D5" s="24" t="s">
        <v>6</v>
      </c>
    </row>
    <row r="6" spans="1:4" ht="10.5">
      <c r="A6" s="3" t="s">
        <v>53</v>
      </c>
      <c r="B6" s="71">
        <v>19948.649999999998</v>
      </c>
      <c r="C6" s="68">
        <v>0.15</v>
      </c>
      <c r="D6" s="90">
        <f>C6*B6</f>
        <v>2992.2974999999997</v>
      </c>
    </row>
    <row r="7" spans="1:4" ht="10.5">
      <c r="A7" s="3" t="s">
        <v>54</v>
      </c>
      <c r="B7" s="71">
        <v>26197.679999999997</v>
      </c>
      <c r="C7" s="68">
        <v>0.15</v>
      </c>
      <c r="D7" s="90">
        <f>C7*B7</f>
        <v>3929.651999999999</v>
      </c>
    </row>
    <row r="8" spans="1:4" ht="10.5">
      <c r="A8" s="3" t="s">
        <v>55</v>
      </c>
      <c r="B8" s="71">
        <v>33311.924999999996</v>
      </c>
      <c r="C8" s="68">
        <v>0.15</v>
      </c>
      <c r="D8" s="90">
        <f>C8*B8</f>
        <v>4996.788749999999</v>
      </c>
    </row>
    <row r="9" spans="1:4" ht="10.5">
      <c r="A9" s="3" t="s">
        <v>59</v>
      </c>
      <c r="B9" s="71">
        <v>40426.17</v>
      </c>
      <c r="C9" s="68">
        <v>0.15</v>
      </c>
      <c r="D9" s="90">
        <f>C9*B9</f>
        <v>6063.925499999999</v>
      </c>
    </row>
    <row r="10" spans="1:4" ht="10.5">
      <c r="A10" s="3" t="s">
        <v>60</v>
      </c>
      <c r="B10" s="71">
        <v>47540.41499999999</v>
      </c>
      <c r="C10" s="68">
        <v>0.15</v>
      </c>
      <c r="D10" s="90">
        <f>C10*B10</f>
        <v>7131.062249999999</v>
      </c>
    </row>
    <row r="11" spans="1:3" ht="10.5">
      <c r="A11" s="18"/>
      <c r="B11" s="1"/>
      <c r="C11" s="1"/>
    </row>
    <row r="12" spans="1:3" ht="10.5">
      <c r="A12" s="5"/>
      <c r="B12" s="1"/>
      <c r="C12" s="1"/>
    </row>
    <row r="13" spans="1:3" ht="10.5">
      <c r="A13" s="6" t="s">
        <v>17</v>
      </c>
      <c r="B13" s="5"/>
      <c r="C13" s="5"/>
    </row>
    <row r="14" spans="1:3" ht="10.5">
      <c r="A14" s="19" t="s">
        <v>7</v>
      </c>
      <c r="B14" s="19" t="s">
        <v>12</v>
      </c>
      <c r="C14" s="6"/>
    </row>
    <row r="15" spans="1:3" ht="10.5">
      <c r="A15" s="3" t="s">
        <v>53</v>
      </c>
      <c r="B15" s="62">
        <f>D6</f>
        <v>2992.2974999999997</v>
      </c>
      <c r="C15" s="1"/>
    </row>
    <row r="16" spans="1:3" ht="10.5">
      <c r="A16" s="3" t="s">
        <v>54</v>
      </c>
      <c r="B16" s="62">
        <f>D7</f>
        <v>3929.651999999999</v>
      </c>
      <c r="C16" s="1"/>
    </row>
    <row r="17" spans="1:3" ht="10.5">
      <c r="A17" s="3" t="s">
        <v>55</v>
      </c>
      <c r="B17" s="62">
        <f>D8</f>
        <v>4996.788749999999</v>
      </c>
      <c r="C17" s="1"/>
    </row>
    <row r="18" spans="1:3" ht="10.5">
      <c r="A18" s="3" t="s">
        <v>59</v>
      </c>
      <c r="B18" s="62">
        <f>D9</f>
        <v>6063.925499999999</v>
      </c>
      <c r="C18" s="1"/>
    </row>
    <row r="19" spans="1:3" ht="10.5">
      <c r="A19" s="3" t="s">
        <v>60</v>
      </c>
      <c r="B19" s="62">
        <f>D10</f>
        <v>7131.062249999999</v>
      </c>
      <c r="C19" s="1"/>
    </row>
    <row r="20" spans="1:3" ht="10.5">
      <c r="A20" s="14" t="s">
        <v>27</v>
      </c>
      <c r="B20" s="5"/>
      <c r="C20" s="5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280" zoomScaleNormal="280" zoomScalePageLayoutView="0" workbookViewId="0" topLeftCell="A1">
      <selection activeCell="D11" sqref="D11"/>
    </sheetView>
  </sheetViews>
  <sheetFormatPr defaultColWidth="8.8515625" defaultRowHeight="15"/>
  <cols>
    <col min="1" max="1" width="46.00390625" style="21" bestFit="1" customWidth="1"/>
    <col min="2" max="3" width="8.8515625" style="21" customWidth="1"/>
    <col min="4" max="4" width="10.140625" style="21" customWidth="1"/>
    <col min="5" max="5" width="8.8515625" style="21" customWidth="1"/>
    <col min="6" max="6" width="14.140625" style="21" customWidth="1"/>
    <col min="7" max="16384" width="8.8515625" style="21" customWidth="1"/>
  </cols>
  <sheetData>
    <row r="1" ht="10.5">
      <c r="A1" s="22" t="s">
        <v>29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6" ht="14.25" customHeight="1">
      <c r="A5" s="63" t="s">
        <v>46</v>
      </c>
      <c r="B5" s="95" t="s">
        <v>47</v>
      </c>
      <c r="C5" s="95"/>
      <c r="D5" s="96" t="s">
        <v>50</v>
      </c>
      <c r="E5" s="96"/>
      <c r="F5" s="73" t="s">
        <v>49</v>
      </c>
    </row>
    <row r="6" spans="1:6" ht="10.5">
      <c r="A6" s="80" t="s">
        <v>53</v>
      </c>
      <c r="B6" s="94">
        <v>5</v>
      </c>
      <c r="C6" s="94"/>
      <c r="D6" s="97">
        <v>850</v>
      </c>
      <c r="E6" s="97"/>
      <c r="F6" s="64">
        <f>(D6*B6)*12</f>
        <v>51000</v>
      </c>
    </row>
    <row r="7" spans="1:6" ht="10.5">
      <c r="A7" s="80" t="s">
        <v>54</v>
      </c>
      <c r="B7" s="94">
        <v>5</v>
      </c>
      <c r="C7" s="94"/>
      <c r="D7" s="97">
        <v>850</v>
      </c>
      <c r="E7" s="97"/>
      <c r="F7" s="64">
        <f>(D7*B7)*12</f>
        <v>51000</v>
      </c>
    </row>
    <row r="8" spans="1:6" ht="10.5">
      <c r="A8" s="80" t="s">
        <v>55</v>
      </c>
      <c r="B8" s="94">
        <v>6</v>
      </c>
      <c r="C8" s="94"/>
      <c r="D8" s="97">
        <v>850</v>
      </c>
      <c r="E8" s="97"/>
      <c r="F8" s="64">
        <f>(D8*B8)*12</f>
        <v>61200</v>
      </c>
    </row>
    <row r="9" spans="1:6" ht="10.5">
      <c r="A9" s="80" t="s">
        <v>59</v>
      </c>
      <c r="B9" s="94">
        <v>6</v>
      </c>
      <c r="C9" s="94"/>
      <c r="D9" s="97">
        <v>850</v>
      </c>
      <c r="E9" s="97"/>
      <c r="F9" s="64">
        <f>(D9*B9)*12</f>
        <v>61200</v>
      </c>
    </row>
    <row r="10" spans="1:6" ht="10.5">
      <c r="A10" s="80" t="s">
        <v>60</v>
      </c>
      <c r="B10" s="94">
        <v>6</v>
      </c>
      <c r="C10" s="94"/>
      <c r="D10" s="97">
        <v>850</v>
      </c>
      <c r="E10" s="97"/>
      <c r="F10" s="64">
        <f>(D10*B10)*12</f>
        <v>61200</v>
      </c>
    </row>
    <row r="11" spans="1:3" ht="10.5">
      <c r="A11" s="5"/>
      <c r="B11" s="1"/>
      <c r="C11" s="1"/>
    </row>
    <row r="12" spans="1:3" ht="10.5">
      <c r="A12" s="65" t="s">
        <v>17</v>
      </c>
      <c r="B12" s="83"/>
      <c r="C12" s="5"/>
    </row>
    <row r="13" spans="1:3" ht="10.5">
      <c r="A13" s="65" t="s">
        <v>7</v>
      </c>
      <c r="B13" s="65" t="s">
        <v>12</v>
      </c>
      <c r="C13" s="6"/>
    </row>
    <row r="14" spans="1:3" ht="10.5">
      <c r="A14" s="80" t="s">
        <v>53</v>
      </c>
      <c r="B14" s="59">
        <f>F6</f>
        <v>51000</v>
      </c>
      <c r="C14" s="1"/>
    </row>
    <row r="15" spans="1:3" ht="10.5">
      <c r="A15" s="80" t="s">
        <v>54</v>
      </c>
      <c r="B15" s="59">
        <f>F7</f>
        <v>51000</v>
      </c>
      <c r="C15" s="1"/>
    </row>
    <row r="16" spans="1:3" ht="10.5">
      <c r="A16" s="80" t="s">
        <v>55</v>
      </c>
      <c r="B16" s="59">
        <f>F8</f>
        <v>61200</v>
      </c>
      <c r="C16" s="1"/>
    </row>
    <row r="17" spans="1:3" ht="10.5">
      <c r="A17" s="80" t="s">
        <v>59</v>
      </c>
      <c r="B17" s="59">
        <f>F9</f>
        <v>61200</v>
      </c>
      <c r="C17" s="1"/>
    </row>
    <row r="18" spans="1:3" ht="10.5">
      <c r="A18" s="80" t="s">
        <v>60</v>
      </c>
      <c r="B18" s="59">
        <f>F10</f>
        <v>61200</v>
      </c>
      <c r="C18" s="1"/>
    </row>
    <row r="19" spans="1:3" ht="10.5">
      <c r="A19" s="14"/>
      <c r="B19" s="5"/>
      <c r="C19" s="5"/>
    </row>
  </sheetData>
  <sheetProtection/>
  <mergeCells count="12">
    <mergeCell ref="D5:E5"/>
    <mergeCell ref="D6:E6"/>
    <mergeCell ref="D7:E7"/>
    <mergeCell ref="D8:E8"/>
    <mergeCell ref="D9:E9"/>
    <mergeCell ref="D10:E10"/>
    <mergeCell ref="B6:C6"/>
    <mergeCell ref="B7:C7"/>
    <mergeCell ref="B8:C8"/>
    <mergeCell ref="B9:C9"/>
    <mergeCell ref="B10:C10"/>
    <mergeCell ref="B5:C5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262" zoomScaleNormal="262" zoomScalePageLayoutView="0" workbookViewId="0" topLeftCell="A2">
      <selection activeCell="D11" sqref="D11"/>
    </sheetView>
  </sheetViews>
  <sheetFormatPr defaultColWidth="8.8515625" defaultRowHeight="15"/>
  <cols>
    <col min="1" max="1" width="46.00390625" style="21" bestFit="1" customWidth="1"/>
    <col min="2" max="2" width="8.8515625" style="21" customWidth="1"/>
    <col min="3" max="3" width="12.140625" style="21" bestFit="1" customWidth="1"/>
    <col min="4" max="4" width="29.7109375" style="21" bestFit="1" customWidth="1"/>
    <col min="5" max="16384" width="8.8515625" style="21" customWidth="1"/>
  </cols>
  <sheetData>
    <row r="1" ht="10.5">
      <c r="A1" s="22" t="s">
        <v>30</v>
      </c>
    </row>
    <row r="2" ht="10.5">
      <c r="A2" s="5" t="s">
        <v>26</v>
      </c>
    </row>
    <row r="3" spans="1:3" ht="10.5">
      <c r="A3" s="5" t="s">
        <v>13</v>
      </c>
      <c r="B3" s="5"/>
      <c r="C3" s="5"/>
    </row>
    <row r="4" spans="1:3" ht="10.5">
      <c r="A4" s="14"/>
      <c r="B4" s="1"/>
      <c r="C4" s="1"/>
    </row>
    <row r="5" spans="1:5" ht="10.5">
      <c r="A5" s="63" t="s">
        <v>48</v>
      </c>
      <c r="B5" s="60"/>
      <c r="C5" s="60" t="s">
        <v>52</v>
      </c>
      <c r="D5" s="61" t="s">
        <v>51</v>
      </c>
      <c r="E5" s="61" t="s">
        <v>49</v>
      </c>
    </row>
    <row r="6" spans="1:5" ht="10.5">
      <c r="A6" s="80" t="s">
        <v>53</v>
      </c>
      <c r="B6" s="60"/>
      <c r="C6" s="66">
        <v>5</v>
      </c>
      <c r="D6" s="67">
        <v>115</v>
      </c>
      <c r="E6" s="64">
        <f>(D6*C6)*12</f>
        <v>6900</v>
      </c>
    </row>
    <row r="7" spans="1:5" ht="10.5">
      <c r="A7" s="80" t="s">
        <v>54</v>
      </c>
      <c r="B7" s="60"/>
      <c r="C7" s="66">
        <v>5</v>
      </c>
      <c r="D7" s="67">
        <v>115</v>
      </c>
      <c r="E7" s="64">
        <f>(D7*C7)*12</f>
        <v>6900</v>
      </c>
    </row>
    <row r="8" spans="1:5" ht="10.5">
      <c r="A8" s="80" t="s">
        <v>55</v>
      </c>
      <c r="B8" s="60"/>
      <c r="C8" s="66">
        <v>6</v>
      </c>
      <c r="D8" s="67">
        <v>115</v>
      </c>
      <c r="E8" s="64">
        <f>(D8*C8)*12</f>
        <v>8280</v>
      </c>
    </row>
    <row r="9" spans="1:5" ht="10.5">
      <c r="A9" s="80" t="s">
        <v>59</v>
      </c>
      <c r="B9" s="60"/>
      <c r="C9" s="66">
        <v>6</v>
      </c>
      <c r="D9" s="67">
        <v>115</v>
      </c>
      <c r="E9" s="64">
        <f>(D9*C9)*12</f>
        <v>8280</v>
      </c>
    </row>
    <row r="10" spans="1:5" ht="10.5">
      <c r="A10" s="80" t="s">
        <v>60</v>
      </c>
      <c r="B10" s="60"/>
      <c r="C10" s="66">
        <v>6</v>
      </c>
      <c r="D10" s="67">
        <v>115</v>
      </c>
      <c r="E10" s="64">
        <f>(D10*C10)*12</f>
        <v>8280</v>
      </c>
    </row>
    <row r="11" spans="1:3" ht="10.5">
      <c r="A11" s="5"/>
      <c r="B11" s="1"/>
      <c r="C11" s="1"/>
    </row>
    <row r="12" spans="1:3" ht="10.5">
      <c r="A12" s="6" t="s">
        <v>11</v>
      </c>
      <c r="B12" s="5"/>
      <c r="C12" s="5"/>
    </row>
    <row r="13" spans="1:3" ht="10.5">
      <c r="A13" s="65" t="s">
        <v>7</v>
      </c>
      <c r="B13" s="65" t="s">
        <v>12</v>
      </c>
      <c r="C13" s="6"/>
    </row>
    <row r="14" spans="1:3" ht="10.5">
      <c r="A14" s="80" t="s">
        <v>53</v>
      </c>
      <c r="B14" s="59">
        <f>E6</f>
        <v>6900</v>
      </c>
      <c r="C14" s="1"/>
    </row>
    <row r="15" spans="1:3" ht="10.5">
      <c r="A15" s="80" t="s">
        <v>54</v>
      </c>
      <c r="B15" s="59">
        <f>E7</f>
        <v>6900</v>
      </c>
      <c r="C15" s="1"/>
    </row>
    <row r="16" spans="1:3" ht="10.5">
      <c r="A16" s="80" t="s">
        <v>55</v>
      </c>
      <c r="B16" s="59">
        <f>E8</f>
        <v>8280</v>
      </c>
      <c r="C16" s="1"/>
    </row>
    <row r="17" spans="1:3" ht="10.5">
      <c r="A17" s="80" t="s">
        <v>59</v>
      </c>
      <c r="B17" s="59">
        <f>E9</f>
        <v>8280</v>
      </c>
      <c r="C17" s="1"/>
    </row>
    <row r="18" spans="1:3" ht="10.5">
      <c r="A18" s="80" t="s">
        <v>60</v>
      </c>
      <c r="B18" s="59">
        <f>E10</f>
        <v>8280</v>
      </c>
      <c r="C18" s="1"/>
    </row>
    <row r="19" spans="1:3" ht="10.5">
      <c r="A19" s="14"/>
      <c r="B19" s="5"/>
      <c r="C19" s="5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311" zoomScaleNormal="311" zoomScalePageLayoutView="0" workbookViewId="0" topLeftCell="A1">
      <selection activeCell="B14" sqref="B14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31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4" ht="10.5">
      <c r="A5" s="14"/>
      <c r="B5" s="1"/>
      <c r="C5" s="1"/>
      <c r="D5" s="25"/>
    </row>
    <row r="6" spans="1:3" ht="10.5">
      <c r="A6" s="14"/>
      <c r="B6" s="1"/>
      <c r="C6" s="1"/>
    </row>
    <row r="7" spans="1:3" ht="10.5">
      <c r="A7" s="6" t="s">
        <v>11</v>
      </c>
      <c r="B7" s="5"/>
      <c r="C7" s="5"/>
    </row>
    <row r="8" spans="1:3" ht="10.5">
      <c r="A8" s="19" t="s">
        <v>7</v>
      </c>
      <c r="B8" s="19" t="s">
        <v>12</v>
      </c>
      <c r="C8" s="6"/>
    </row>
    <row r="9" spans="1:3" ht="10.5">
      <c r="A9" s="80" t="s">
        <v>53</v>
      </c>
      <c r="B9" s="84">
        <v>10000</v>
      </c>
      <c r="C9" s="1"/>
    </row>
    <row r="10" spans="1:3" ht="10.5">
      <c r="A10" s="80" t="s">
        <v>54</v>
      </c>
      <c r="B10" s="84">
        <v>10000</v>
      </c>
      <c r="C10" s="1"/>
    </row>
    <row r="11" spans="1:3" ht="10.5">
      <c r="A11" s="80" t="s">
        <v>55</v>
      </c>
      <c r="B11" s="84">
        <v>10000</v>
      </c>
      <c r="C11" s="1"/>
    </row>
    <row r="12" spans="1:3" ht="10.5">
      <c r="A12" s="80" t="s">
        <v>59</v>
      </c>
      <c r="B12" s="84">
        <v>10000</v>
      </c>
      <c r="C12" s="1"/>
    </row>
    <row r="13" spans="1:3" ht="10.5">
      <c r="A13" s="80" t="s">
        <v>60</v>
      </c>
      <c r="B13" s="84">
        <v>10000</v>
      </c>
      <c r="C13" s="1"/>
    </row>
    <row r="14" spans="1:3" ht="10.5">
      <c r="A14" s="14"/>
      <c r="B14" s="5"/>
      <c r="C14" s="5"/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="346" zoomScaleNormal="346" zoomScalePageLayoutView="0" workbookViewId="0" topLeftCell="A6">
      <selection activeCell="B11" sqref="B11"/>
    </sheetView>
  </sheetViews>
  <sheetFormatPr defaultColWidth="8.8515625" defaultRowHeight="15"/>
  <cols>
    <col min="1" max="16384" width="8.8515625" style="21" customWidth="1"/>
  </cols>
  <sheetData>
    <row r="1" ht="10.5">
      <c r="A1" s="22" t="s">
        <v>36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3" ht="10.5">
      <c r="A5" s="18"/>
      <c r="B5" s="1"/>
      <c r="C5" s="1"/>
    </row>
    <row r="6" spans="1:3" ht="10.5">
      <c r="A6" s="14"/>
      <c r="B6" s="26"/>
      <c r="C6" s="1"/>
    </row>
    <row r="7" spans="1:3" ht="10.5">
      <c r="A7" s="14"/>
      <c r="B7" s="1"/>
      <c r="C7" s="1"/>
    </row>
    <row r="8" spans="1:3" ht="10.5">
      <c r="A8" s="6" t="s">
        <v>17</v>
      </c>
      <c r="B8" s="5"/>
      <c r="C8" s="5"/>
    </row>
    <row r="9" spans="1:3" ht="10.5">
      <c r="A9" s="19" t="s">
        <v>7</v>
      </c>
      <c r="B9" s="19" t="s">
        <v>12</v>
      </c>
      <c r="C9" s="6"/>
    </row>
    <row r="10" spans="1:3" ht="10.5">
      <c r="A10" s="80" t="s">
        <v>53</v>
      </c>
      <c r="B10" s="84">
        <v>3850</v>
      </c>
      <c r="C10" s="1"/>
    </row>
    <row r="11" spans="1:3" ht="10.5">
      <c r="A11" s="80" t="s">
        <v>54</v>
      </c>
      <c r="B11" s="84"/>
      <c r="C11" s="1"/>
    </row>
    <row r="12" spans="1:3" ht="10.5">
      <c r="A12" s="80" t="s">
        <v>55</v>
      </c>
      <c r="B12" s="84"/>
      <c r="C12" s="1"/>
    </row>
    <row r="13" spans="1:3" ht="10.5">
      <c r="A13" s="80" t="s">
        <v>59</v>
      </c>
      <c r="B13" s="84"/>
      <c r="C13" s="1"/>
    </row>
    <row r="14" spans="1:3" ht="10.5">
      <c r="A14" s="80" t="s">
        <v>60</v>
      </c>
      <c r="B14" s="84"/>
      <c r="C14" s="1"/>
    </row>
    <row r="15" spans="1:3" ht="10.5">
      <c r="A15" s="14"/>
      <c r="B15" s="5"/>
      <c r="C15" s="5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="300" zoomScaleNormal="300" zoomScalePageLayoutView="0" workbookViewId="0" topLeftCell="A1">
      <selection activeCell="B13" sqref="B13"/>
    </sheetView>
  </sheetViews>
  <sheetFormatPr defaultColWidth="8.8515625" defaultRowHeight="15"/>
  <cols>
    <col min="1" max="1" width="8.8515625" style="21" customWidth="1"/>
    <col min="2" max="2" width="18.421875" style="21" bestFit="1" customWidth="1"/>
    <col min="3" max="16384" width="8.8515625" style="21" customWidth="1"/>
  </cols>
  <sheetData>
    <row r="1" ht="10.5">
      <c r="A1" s="22" t="s">
        <v>39</v>
      </c>
    </row>
    <row r="2" ht="10.5">
      <c r="A2" s="5"/>
    </row>
    <row r="3" spans="1:3" ht="10.5">
      <c r="A3" s="5"/>
      <c r="B3" s="5"/>
      <c r="C3" s="5"/>
    </row>
    <row r="4" spans="1:3" ht="10.5">
      <c r="A4" s="14"/>
      <c r="B4" s="1"/>
      <c r="C4" s="1"/>
    </row>
    <row r="5" spans="1:3" ht="10.5">
      <c r="A5" s="5"/>
      <c r="B5" s="1"/>
      <c r="C5" s="1"/>
    </row>
    <row r="6" spans="1:3" ht="10.5">
      <c r="A6" s="6" t="s">
        <v>17</v>
      </c>
      <c r="B6" s="5"/>
      <c r="C6" s="5"/>
    </row>
    <row r="7" spans="1:3" ht="10.5">
      <c r="A7" s="19" t="s">
        <v>7</v>
      </c>
      <c r="B7" s="19" t="s">
        <v>12</v>
      </c>
      <c r="C7" s="6"/>
    </row>
    <row r="8" spans="1:3" ht="10.5">
      <c r="A8" s="80" t="s">
        <v>53</v>
      </c>
      <c r="B8" s="68">
        <v>1750</v>
      </c>
      <c r="C8" s="1"/>
    </row>
    <row r="9" spans="1:3" ht="10.5">
      <c r="A9" s="80" t="s">
        <v>54</v>
      </c>
      <c r="B9" s="68">
        <v>1750</v>
      </c>
      <c r="C9" s="1"/>
    </row>
    <row r="10" spans="1:3" ht="10.5">
      <c r="A10" s="80" t="s">
        <v>55</v>
      </c>
      <c r="B10" s="68">
        <v>1750</v>
      </c>
      <c r="C10" s="1"/>
    </row>
    <row r="11" spans="1:3" ht="10.5">
      <c r="A11" s="80" t="s">
        <v>59</v>
      </c>
      <c r="B11" s="68">
        <v>1750</v>
      </c>
      <c r="C11" s="1"/>
    </row>
    <row r="12" spans="1:3" ht="10.5">
      <c r="A12" s="80" t="s">
        <v>60</v>
      </c>
      <c r="B12" s="68">
        <v>1750</v>
      </c>
      <c r="C12" s="1"/>
    </row>
    <row r="13" spans="1:3" ht="10.5">
      <c r="A13" s="14"/>
      <c r="B13" s="5"/>
      <c r="C13" s="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Thiemen</dc:creator>
  <cp:keywords/>
  <dc:description/>
  <cp:lastModifiedBy>Rinus van Bergeijk</cp:lastModifiedBy>
  <dcterms:created xsi:type="dcterms:W3CDTF">2008-12-19T07:59:32Z</dcterms:created>
  <dcterms:modified xsi:type="dcterms:W3CDTF">2021-12-01T11:33:16Z</dcterms:modified>
  <cp:category/>
  <cp:version/>
  <cp:contentType/>
  <cp:contentStatus/>
</cp:coreProperties>
</file>